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SC\FoService\Vorlagen_Templates_Tools\Kalkulationstools\"/>
    </mc:Choice>
  </mc:AlternateContent>
  <bookViews>
    <workbookView xWindow="-105" yWindow="-105" windowWidth="23250" windowHeight="1257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H2" i="1" l="1"/>
  <c r="I2" i="1"/>
  <c r="J2" i="1"/>
  <c r="K2" i="1"/>
  <c r="G2" i="1"/>
  <c r="L9" i="1"/>
  <c r="L8" i="1"/>
  <c r="L7" i="1"/>
  <c r="L6" i="1"/>
  <c r="L5" i="1"/>
  <c r="L4" i="1"/>
  <c r="L3" i="1"/>
  <c r="K9" i="1"/>
  <c r="K8" i="1"/>
  <c r="K7" i="1"/>
  <c r="K6" i="1"/>
  <c r="K5" i="1"/>
  <c r="K4" i="1"/>
  <c r="K3" i="1"/>
  <c r="J9" i="1"/>
  <c r="J8" i="1"/>
  <c r="J7" i="1"/>
  <c r="J6" i="1"/>
  <c r="J5" i="1"/>
  <c r="J4" i="1"/>
  <c r="J3" i="1"/>
  <c r="I9" i="1"/>
  <c r="I8" i="1"/>
  <c r="I7" i="1"/>
  <c r="I6" i="1"/>
  <c r="I5" i="1"/>
  <c r="I4" i="1"/>
  <c r="I3" i="1"/>
  <c r="H8" i="1"/>
  <c r="H7" i="1"/>
  <c r="H6" i="1"/>
  <c r="H5" i="1"/>
  <c r="H4" i="1"/>
  <c r="H3" i="1"/>
  <c r="G3" i="1"/>
  <c r="B8" i="1" l="1"/>
  <c r="J48" i="1" l="1"/>
  <c r="D3" i="1"/>
  <c r="B21" i="1"/>
  <c r="I21" i="1" s="1"/>
  <c r="B22" i="1"/>
  <c r="I22" i="1" s="1"/>
  <c r="B23" i="1"/>
  <c r="I23" i="1" s="1"/>
  <c r="B24" i="1"/>
  <c r="M24" i="1" s="1"/>
  <c r="B25" i="1"/>
  <c r="H25" i="1" s="1"/>
  <c r="D19" i="1"/>
  <c r="C9" i="1"/>
  <c r="I18" i="1"/>
  <c r="J18" i="1"/>
  <c r="K18" i="1"/>
  <c r="L18" i="1"/>
  <c r="M18" i="1"/>
  <c r="H18" i="1"/>
  <c r="G18" i="1"/>
  <c r="M30" i="1"/>
  <c r="L30" i="1"/>
  <c r="K30" i="1"/>
  <c r="J30" i="1"/>
  <c r="I30" i="1"/>
  <c r="H30" i="1"/>
  <c r="G30" i="1"/>
  <c r="C8" i="1"/>
  <c r="D20" i="1"/>
  <c r="C7" i="1"/>
  <c r="C6" i="1"/>
  <c r="C5" i="1"/>
  <c r="C4" i="1"/>
  <c r="N32" i="1"/>
  <c r="N33" i="1"/>
  <c r="N34" i="1"/>
  <c r="N35" i="1"/>
  <c r="N36" i="1"/>
  <c r="D4" i="1"/>
  <c r="D5" i="1"/>
  <c r="E5" i="1"/>
  <c r="D6" i="1"/>
  <c r="D7" i="1"/>
  <c r="D8" i="1"/>
  <c r="D9" i="1"/>
  <c r="E9" i="1" s="1"/>
  <c r="H9" i="1"/>
  <c r="N16" i="1"/>
  <c r="C3" i="1"/>
  <c r="D21" i="1"/>
  <c r="D22" i="1"/>
  <c r="D24" i="1"/>
  <c r="D25" i="1"/>
  <c r="D23" i="1"/>
  <c r="B20" i="1"/>
  <c r="B19" i="1"/>
  <c r="E3" i="1"/>
  <c r="G9" i="1"/>
  <c r="E7" i="1"/>
  <c r="G7" i="1"/>
  <c r="E8" i="1"/>
  <c r="E6" i="1"/>
  <c r="L19" i="1" l="1"/>
  <c r="M19" i="1"/>
  <c r="I19" i="1"/>
  <c r="J19" i="1"/>
  <c r="H19" i="1"/>
  <c r="K19" i="1"/>
  <c r="G19" i="1"/>
  <c r="I25" i="1"/>
  <c r="H22" i="1"/>
  <c r="J25" i="1"/>
  <c r="H23" i="1"/>
  <c r="K23" i="1"/>
  <c r="G23" i="1"/>
  <c r="J23" i="1"/>
  <c r="L23" i="1"/>
  <c r="G24" i="1"/>
  <c r="L22" i="1"/>
  <c r="M22" i="1"/>
  <c r="K24" i="1"/>
  <c r="G4" i="1"/>
  <c r="J21" i="1"/>
  <c r="I24" i="1"/>
  <c r="M23" i="1"/>
  <c r="H21" i="1"/>
  <c r="I20" i="1"/>
  <c r="H20" i="1"/>
  <c r="K20" i="1"/>
  <c r="G5" i="1"/>
  <c r="E4" i="1"/>
  <c r="M21" i="1"/>
  <c r="K22" i="1"/>
  <c r="J24" i="1"/>
  <c r="G25" i="1"/>
  <c r="L25" i="1"/>
  <c r="J22" i="1"/>
  <c r="H24" i="1"/>
  <c r="G6" i="1"/>
  <c r="G22" i="1"/>
  <c r="G21" i="1"/>
  <c r="L21" i="1"/>
  <c r="K25" i="1"/>
  <c r="L24" i="1"/>
  <c r="M25" i="1"/>
  <c r="G8" i="1"/>
  <c r="K21" i="1"/>
  <c r="M6" i="1"/>
  <c r="L20" i="1"/>
  <c r="G20" i="1"/>
  <c r="M20" i="1"/>
  <c r="J20" i="1"/>
  <c r="M7" i="1"/>
  <c r="M8" i="1"/>
  <c r="M3" i="1"/>
  <c r="M5" i="1"/>
  <c r="M9" i="1"/>
  <c r="N24" i="1" l="1"/>
  <c r="N22" i="1"/>
  <c r="I26" i="1"/>
  <c r="I31" i="1" s="1"/>
  <c r="I37" i="1" s="1"/>
  <c r="N23" i="1"/>
  <c r="K26" i="1"/>
  <c r="K31" i="1" s="1"/>
  <c r="K37" i="1" s="1"/>
  <c r="K38" i="1" s="1"/>
  <c r="J26" i="1"/>
  <c r="J31" i="1" s="1"/>
  <c r="J37" i="1" s="1"/>
  <c r="J38" i="1" s="1"/>
  <c r="J39" i="1" s="1"/>
  <c r="N21" i="1"/>
  <c r="N25" i="1"/>
  <c r="M4" i="1"/>
  <c r="H26" i="1"/>
  <c r="H31" i="1" s="1"/>
  <c r="H37" i="1" s="1"/>
  <c r="H38" i="1" s="1"/>
  <c r="M26" i="1"/>
  <c r="M31" i="1" s="1"/>
  <c r="M37" i="1" s="1"/>
  <c r="M38" i="1" s="1"/>
  <c r="M39" i="1" s="1"/>
  <c r="G26" i="1"/>
  <c r="G31" i="1" s="1"/>
  <c r="G37" i="1" s="1"/>
  <c r="N20" i="1"/>
  <c r="L26" i="1"/>
  <c r="L31" i="1" s="1"/>
  <c r="L37" i="1" s="1"/>
  <c r="N19" i="1"/>
  <c r="K39" i="1" l="1"/>
  <c r="N26" i="1"/>
  <c r="G38" i="1"/>
  <c r="G39" i="1" s="1"/>
  <c r="L38" i="1"/>
  <c r="L39" i="1" s="1"/>
  <c r="N31" i="1"/>
  <c r="N37" i="1" s="1"/>
  <c r="I38" i="1"/>
  <c r="H39" i="1"/>
  <c r="N38" i="1" l="1"/>
  <c r="N39" i="1" s="1"/>
  <c r="I39" i="1"/>
</calcChain>
</file>

<file path=xl/sharedStrings.xml><?xml version="1.0" encoding="utf-8"?>
<sst xmlns="http://schemas.openxmlformats.org/spreadsheetml/2006/main" count="47" uniqueCount="44">
  <si>
    <t>Personalkosten</t>
  </si>
  <si>
    <t>PostDoc</t>
  </si>
  <si>
    <t>Projektlaufzeit</t>
  </si>
  <si>
    <t>Anzahl Monate</t>
  </si>
  <si>
    <t>Gesamt</t>
  </si>
  <si>
    <t>Total</t>
  </si>
  <si>
    <t xml:space="preserve">PhD Student </t>
  </si>
  <si>
    <t>PhD Student ab 3 J</t>
  </si>
  <si>
    <t>Stundensatz ohne OH</t>
  </si>
  <si>
    <t>Tagessatz ohne OH</t>
  </si>
  <si>
    <t>Brutto brutto</t>
  </si>
  <si>
    <t>Other costs</t>
  </si>
  <si>
    <t>Personal</t>
  </si>
  <si>
    <t>Material</t>
  </si>
  <si>
    <t>Reisekosten</t>
  </si>
  <si>
    <t>Geräte</t>
  </si>
  <si>
    <t>Werkverträge</t>
  </si>
  <si>
    <t>Summe Direkte Kosten</t>
  </si>
  <si>
    <t>Gesamtbudget</t>
  </si>
  <si>
    <t>Overhead</t>
  </si>
  <si>
    <t>Gesamt Personal</t>
  </si>
  <si>
    <t>Overhead/GKZ</t>
  </si>
  <si>
    <t>PostDoc ab 8 J</t>
  </si>
  <si>
    <t>Stundensätze f. FFG exkl. GKZ</t>
  </si>
  <si>
    <t>Exzellenz</t>
  </si>
  <si>
    <t>EU sonstige</t>
  </si>
  <si>
    <t>Sonstige</t>
  </si>
  <si>
    <t>wählen:</t>
  </si>
  <si>
    <t>Central</t>
  </si>
  <si>
    <t>Sekretariat (IIIa)/TechnikerIn</t>
  </si>
  <si>
    <t>Valorisierung</t>
  </si>
  <si>
    <t>ProfessorIn*</t>
  </si>
  <si>
    <t>Stud.MitarbeiterIn</t>
  </si>
  <si>
    <t>Mittelwert inkl. 25% GKZ (OH)</t>
  </si>
  <si>
    <t>Brutto-Monatsgehalt x 14 (Monate) x 1,3 (Dienstgeberanteil) /1.720 (Jahresarbeitsstunden) = Brutto-Brutto-Stundensatz</t>
  </si>
  <si>
    <t>*Richtwert, bitte tatsächlichen Stundensatz für Professorengehälter wiefolgt berechnen:</t>
  </si>
  <si>
    <t>Ausmaß</t>
  </si>
  <si>
    <t>h/Woche</t>
  </si>
  <si>
    <t>Dropdown-Menü</t>
  </si>
  <si>
    <t>max. 50%</t>
  </si>
  <si>
    <t>Jahreskosten FTE 2023</t>
  </si>
  <si>
    <t>Monatskosten FTE 2023</t>
  </si>
  <si>
    <t>Mittelwert 2024-2027</t>
  </si>
  <si>
    <t>Stand 11.01.2023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</si>
</sst>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0" fillId="3" borderId="1" xfId="0" applyNumberFormat="1" applyFill="1" applyBorder="1"/>
    <xf numFmtId="3" fontId="1" fillId="3" borderId="1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4" borderId="1" xfId="0" applyFill="1" applyBorder="1"/>
    <xf numFmtId="3" fontId="0" fillId="4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3" xfId="0" applyBorder="1"/>
    <xf numFmtId="3" fontId="0" fillId="3" borderId="3" xfId="0" applyNumberFormat="1" applyFill="1" applyBorder="1"/>
    <xf numFmtId="3" fontId="1" fillId="3" borderId="3" xfId="0" applyNumberFormat="1" applyFont="1" applyFill="1" applyBorder="1"/>
    <xf numFmtId="0" fontId="1" fillId="0" borderId="4" xfId="0" applyFont="1" applyBorder="1"/>
    <xf numFmtId="3" fontId="0" fillId="3" borderId="7" xfId="0" applyNumberFormat="1" applyFill="1" applyBorder="1"/>
    <xf numFmtId="0" fontId="0" fillId="0" borderId="4" xfId="0" applyBorder="1"/>
    <xf numFmtId="3" fontId="0" fillId="3" borderId="5" xfId="0" applyNumberFormat="1" applyFill="1" applyBorder="1"/>
    <xf numFmtId="3" fontId="0" fillId="3" borderId="6" xfId="0" applyNumberFormat="1" applyFill="1" applyBorder="1"/>
    <xf numFmtId="0" fontId="0" fillId="0" borderId="2" xfId="0" applyBorder="1"/>
    <xf numFmtId="3" fontId="0" fillId="3" borderId="2" xfId="0" applyNumberFormat="1" applyFill="1" applyBorder="1"/>
    <xf numFmtId="3" fontId="1" fillId="3" borderId="2" xfId="0" applyNumberFormat="1" applyFont="1" applyFill="1" applyBorder="1"/>
    <xf numFmtId="0" fontId="1" fillId="3" borderId="4" xfId="0" applyFont="1" applyFill="1" applyBorder="1" applyAlignment="1">
      <alignment horizontal="center"/>
    </xf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0" fontId="1" fillId="7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7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0" fillId="6" borderId="0" xfId="0" applyNumberFormat="1" applyFill="1"/>
    <xf numFmtId="165" fontId="0" fillId="4" borderId="0" xfId="0" applyNumberFormat="1" applyFill="1"/>
    <xf numFmtId="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5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0" fillId="0" borderId="0" xfId="0" applyNumberFormat="1" applyFill="1"/>
    <xf numFmtId="0" fontId="0" fillId="6" borderId="0" xfId="0" applyFill="1"/>
    <xf numFmtId="3" fontId="0" fillId="6" borderId="0" xfId="0" applyNumberFormat="1" applyFill="1" applyAlignment="1">
      <alignment horizontal="center"/>
    </xf>
    <xf numFmtId="3" fontId="0" fillId="6" borderId="0" xfId="0" applyNumberFormat="1" applyFill="1" applyBorder="1" applyAlignment="1">
      <alignment horizontal="center"/>
    </xf>
    <xf numFmtId="1" fontId="0" fillId="6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center" wrapText="1"/>
    </xf>
    <xf numFmtId="164" fontId="0" fillId="0" borderId="0" xfId="0" applyNumberFormat="1" applyBorder="1"/>
    <xf numFmtId="0" fontId="1" fillId="0" borderId="9" xfId="0" applyFont="1" applyBorder="1"/>
    <xf numFmtId="0" fontId="1" fillId="3" borderId="9" xfId="0" applyFont="1" applyFill="1" applyBorder="1" applyAlignment="1">
      <alignment horizontal="center"/>
    </xf>
    <xf numFmtId="0" fontId="0" fillId="0" borderId="9" xfId="0" applyBorder="1"/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3" borderId="7" xfId="0" applyNumberFormat="1" applyFont="1" applyFill="1" applyBorder="1"/>
    <xf numFmtId="0" fontId="0" fillId="4" borderId="3" xfId="0" applyFill="1" applyBorder="1"/>
    <xf numFmtId="0" fontId="0" fillId="4" borderId="2" xfId="0" applyFill="1" applyBorder="1"/>
    <xf numFmtId="0" fontId="2" fillId="0" borderId="0" xfId="0" applyFont="1" applyFill="1" applyBorder="1"/>
    <xf numFmtId="0" fontId="1" fillId="7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="80" zoomScaleNormal="80" workbookViewId="0">
      <selection activeCell="V29" sqref="V29"/>
    </sheetView>
  </sheetViews>
  <sheetFormatPr baseColWidth="10" defaultRowHeight="15" x14ac:dyDescent="0.25"/>
  <cols>
    <col min="1" max="1" width="26.28515625" customWidth="1"/>
    <col min="2" max="5" width="14.140625" customWidth="1"/>
    <col min="6" max="6" width="10.140625" customWidth="1"/>
    <col min="7" max="7" width="18.42578125" customWidth="1"/>
    <col min="8" max="8" width="20" customWidth="1"/>
    <col min="9" max="9" width="14.28515625" customWidth="1"/>
    <col min="10" max="10" width="15.28515625" customWidth="1"/>
    <col min="11" max="11" width="13.42578125" customWidth="1"/>
    <col min="12" max="12" width="14.140625" customWidth="1"/>
    <col min="13" max="13" width="16.140625" customWidth="1"/>
    <col min="21" max="21" width="13.7109375" customWidth="1"/>
  </cols>
  <sheetData>
    <row r="1" spans="1:23" x14ac:dyDescent="0.25">
      <c r="A1" s="3" t="s">
        <v>0</v>
      </c>
      <c r="B1" s="3"/>
      <c r="C1" s="3"/>
      <c r="D1" s="3"/>
      <c r="E1" s="3"/>
      <c r="F1" s="3"/>
      <c r="G1" s="73" t="s">
        <v>23</v>
      </c>
      <c r="H1" s="73"/>
      <c r="I1" s="73"/>
      <c r="J1" s="73"/>
      <c r="K1" s="73"/>
      <c r="L1" s="73"/>
    </row>
    <row r="2" spans="1:23" ht="33" customHeight="1" x14ac:dyDescent="0.25">
      <c r="A2" s="16" t="s">
        <v>10</v>
      </c>
      <c r="B2" s="8" t="s">
        <v>40</v>
      </c>
      <c r="C2" s="8" t="s">
        <v>41</v>
      </c>
      <c r="D2" s="8" t="s">
        <v>8</v>
      </c>
      <c r="E2" s="8" t="s">
        <v>9</v>
      </c>
      <c r="F2" s="8"/>
      <c r="G2" s="32">
        <f>G15</f>
        <v>2023</v>
      </c>
      <c r="H2" s="32">
        <f t="shared" ref="H2:K2" si="0">H15</f>
        <v>2024</v>
      </c>
      <c r="I2" s="32">
        <f t="shared" si="0"/>
        <v>2025</v>
      </c>
      <c r="J2" s="32">
        <f t="shared" si="0"/>
        <v>2026</v>
      </c>
      <c r="K2" s="32">
        <f t="shared" si="0"/>
        <v>2027</v>
      </c>
      <c r="L2" s="34" t="s">
        <v>42</v>
      </c>
      <c r="M2" s="47" t="s">
        <v>33</v>
      </c>
      <c r="N2" s="57"/>
      <c r="O2" s="8" t="s">
        <v>43</v>
      </c>
    </row>
    <row r="3" spans="1:23" x14ac:dyDescent="0.25">
      <c r="A3" t="s">
        <v>31</v>
      </c>
      <c r="B3" s="10">
        <v>140000</v>
      </c>
      <c r="C3" s="38">
        <f t="shared" ref="C3:C9" si="1">B3/12</f>
        <v>11666.666666666666</v>
      </c>
      <c r="D3" s="15">
        <f t="shared" ref="D3:D9" si="2">B3/1720</f>
        <v>81.395348837209298</v>
      </c>
      <c r="E3" s="37">
        <f t="shared" ref="E3:E9" si="3">D3*8</f>
        <v>651.16279069767438</v>
      </c>
      <c r="F3" s="15"/>
      <c r="G3" s="15">
        <f t="shared" ref="G3:G9" si="4">D3</f>
        <v>81.395348837209298</v>
      </c>
      <c r="H3" s="33">
        <f t="shared" ref="H3:H9" si="5">D3+(D3*$E$13)</f>
        <v>85.465116279069761</v>
      </c>
      <c r="I3" s="33">
        <f t="shared" ref="I3:K9" si="6">H3+(H3*$E$13)</f>
        <v>89.738372093023244</v>
      </c>
      <c r="J3" s="33">
        <f t="shared" si="6"/>
        <v>94.22529069767441</v>
      </c>
      <c r="K3" s="33">
        <f t="shared" si="6"/>
        <v>98.936555232558135</v>
      </c>
      <c r="L3" s="51">
        <f t="shared" ref="L3:L9" si="7">AVERAGE(H3:K3)</f>
        <v>92.091333575581388</v>
      </c>
      <c r="M3" s="15">
        <f>L3*1.25</f>
        <v>115.11416696947674</v>
      </c>
      <c r="N3" s="56"/>
      <c r="W3" s="58"/>
    </row>
    <row r="4" spans="1:23" x14ac:dyDescent="0.25">
      <c r="A4" t="s">
        <v>22</v>
      </c>
      <c r="B4" s="7">
        <v>86508.3</v>
      </c>
      <c r="C4" s="38">
        <f t="shared" si="1"/>
        <v>7209.0250000000005</v>
      </c>
      <c r="D4" s="15">
        <f t="shared" si="2"/>
        <v>50.295523255813954</v>
      </c>
      <c r="E4" s="37">
        <f t="shared" si="3"/>
        <v>402.36418604651163</v>
      </c>
      <c r="F4" s="15"/>
      <c r="G4" s="15">
        <f t="shared" si="4"/>
        <v>50.295523255813954</v>
      </c>
      <c r="H4" s="33">
        <f t="shared" si="5"/>
        <v>52.81029941860465</v>
      </c>
      <c r="I4" s="33">
        <f t="shared" si="6"/>
        <v>55.450814389534884</v>
      </c>
      <c r="J4" s="33">
        <f t="shared" si="6"/>
        <v>58.223355109011628</v>
      </c>
      <c r="K4" s="33">
        <f t="shared" si="6"/>
        <v>61.134522864462213</v>
      </c>
      <c r="L4" s="51">
        <f t="shared" si="7"/>
        <v>56.904747945403344</v>
      </c>
      <c r="M4" s="15">
        <f t="shared" ref="M4:M9" si="8">L4*1.25</f>
        <v>71.130934931754183</v>
      </c>
      <c r="N4" s="56"/>
      <c r="W4" s="58"/>
    </row>
    <row r="5" spans="1:23" x14ac:dyDescent="0.25">
      <c r="A5" t="s">
        <v>1</v>
      </c>
      <c r="B5" s="7">
        <v>78301.88</v>
      </c>
      <c r="C5" s="38">
        <f t="shared" si="1"/>
        <v>6525.1566666666668</v>
      </c>
      <c r="D5" s="15">
        <f t="shared" si="2"/>
        <v>45.524348837209303</v>
      </c>
      <c r="E5" s="37">
        <f t="shared" si="3"/>
        <v>364.19479069767442</v>
      </c>
      <c r="F5" s="15"/>
      <c r="G5" s="15">
        <f t="shared" si="4"/>
        <v>45.524348837209303</v>
      </c>
      <c r="H5" s="33">
        <f t="shared" si="5"/>
        <v>47.80056627906977</v>
      </c>
      <c r="I5" s="33">
        <f t="shared" si="6"/>
        <v>50.190594593023256</v>
      </c>
      <c r="J5" s="33">
        <f t="shared" si="6"/>
        <v>52.700124322674419</v>
      </c>
      <c r="K5" s="33">
        <f t="shared" si="6"/>
        <v>55.335130538808144</v>
      </c>
      <c r="L5" s="51">
        <f t="shared" si="7"/>
        <v>51.50660393339389</v>
      </c>
      <c r="M5" s="15">
        <f t="shared" si="8"/>
        <v>64.383254916742359</v>
      </c>
      <c r="N5" s="56"/>
      <c r="W5" s="58"/>
    </row>
    <row r="6" spans="1:23" x14ac:dyDescent="0.25">
      <c r="A6" t="s">
        <v>7</v>
      </c>
      <c r="B6" s="7">
        <v>69917.62</v>
      </c>
      <c r="C6" s="38">
        <f t="shared" si="1"/>
        <v>5826.4683333333332</v>
      </c>
      <c r="D6" s="15">
        <f t="shared" si="2"/>
        <v>40.64977906976744</v>
      </c>
      <c r="E6" s="37">
        <f t="shared" si="3"/>
        <v>325.19823255813952</v>
      </c>
      <c r="F6" s="15"/>
      <c r="G6" s="15">
        <f t="shared" si="4"/>
        <v>40.64977906976744</v>
      </c>
      <c r="H6" s="33">
        <f t="shared" si="5"/>
        <v>42.682268023255816</v>
      </c>
      <c r="I6" s="33">
        <f t="shared" si="6"/>
        <v>44.816381424418609</v>
      </c>
      <c r="J6" s="33">
        <f t="shared" si="6"/>
        <v>47.057200495639542</v>
      </c>
      <c r="K6" s="33">
        <f t="shared" si="6"/>
        <v>49.410060520421517</v>
      </c>
      <c r="L6" s="51">
        <f t="shared" si="7"/>
        <v>45.991477615933874</v>
      </c>
      <c r="M6" s="15">
        <f t="shared" si="8"/>
        <v>57.489347019917346</v>
      </c>
      <c r="N6" s="56"/>
      <c r="W6" s="58"/>
    </row>
    <row r="7" spans="1:23" x14ac:dyDescent="0.25">
      <c r="A7" t="s">
        <v>6</v>
      </c>
      <c r="B7" s="7">
        <v>58996.69</v>
      </c>
      <c r="C7" s="38">
        <f t="shared" si="1"/>
        <v>4916.3908333333338</v>
      </c>
      <c r="D7" s="15">
        <f t="shared" si="2"/>
        <v>34.300401162790699</v>
      </c>
      <c r="E7" s="37">
        <f t="shared" si="3"/>
        <v>274.40320930232559</v>
      </c>
      <c r="F7" s="15"/>
      <c r="G7" s="15">
        <f t="shared" si="4"/>
        <v>34.300401162790699</v>
      </c>
      <c r="H7" s="33">
        <f t="shared" si="5"/>
        <v>36.015421220930236</v>
      </c>
      <c r="I7" s="33">
        <f t="shared" si="6"/>
        <v>37.816192281976747</v>
      </c>
      <c r="J7" s="33">
        <f t="shared" si="6"/>
        <v>39.707001896075582</v>
      </c>
      <c r="K7" s="33">
        <f t="shared" si="6"/>
        <v>41.692351990879359</v>
      </c>
      <c r="L7" s="51">
        <f t="shared" si="7"/>
        <v>38.807741847465479</v>
      </c>
      <c r="M7" s="15">
        <f t="shared" si="8"/>
        <v>48.509677309331849</v>
      </c>
      <c r="N7" s="56"/>
      <c r="W7" s="58"/>
    </row>
    <row r="8" spans="1:23" x14ac:dyDescent="0.25">
      <c r="A8" s="52" t="s">
        <v>32</v>
      </c>
      <c r="B8" s="53">
        <f>21500.15*2</f>
        <v>43000.3</v>
      </c>
      <c r="C8" s="54">
        <f t="shared" si="1"/>
        <v>3583.3583333333336</v>
      </c>
      <c r="D8" s="43">
        <f t="shared" si="2"/>
        <v>25.000174418604654</v>
      </c>
      <c r="E8" s="55">
        <f t="shared" si="3"/>
        <v>200.00139534883724</v>
      </c>
      <c r="F8" s="43" t="s">
        <v>39</v>
      </c>
      <c r="G8" s="15">
        <f t="shared" si="4"/>
        <v>25.000174418604654</v>
      </c>
      <c r="H8" s="33">
        <f t="shared" si="5"/>
        <v>26.250183139534887</v>
      </c>
      <c r="I8" s="33">
        <f t="shared" si="6"/>
        <v>27.562692296511631</v>
      </c>
      <c r="J8" s="33">
        <f t="shared" si="6"/>
        <v>28.940826911337211</v>
      </c>
      <c r="K8" s="33">
        <f t="shared" si="6"/>
        <v>30.387868256904071</v>
      </c>
      <c r="L8" s="51">
        <f t="shared" si="7"/>
        <v>28.285392651071948</v>
      </c>
      <c r="M8" s="15">
        <f t="shared" si="8"/>
        <v>35.356740813839934</v>
      </c>
      <c r="N8" s="56"/>
      <c r="W8" s="58"/>
    </row>
    <row r="9" spans="1:23" x14ac:dyDescent="0.25">
      <c r="A9" t="s">
        <v>29</v>
      </c>
      <c r="B9" s="7">
        <v>42880.29</v>
      </c>
      <c r="C9" s="38">
        <f t="shared" si="1"/>
        <v>3573.3575000000001</v>
      </c>
      <c r="D9" s="15">
        <f t="shared" si="2"/>
        <v>24.930401162790698</v>
      </c>
      <c r="E9" s="37">
        <f t="shared" si="3"/>
        <v>199.44320930232558</v>
      </c>
      <c r="F9" s="15"/>
      <c r="G9" s="15">
        <f t="shared" si="4"/>
        <v>24.930401162790698</v>
      </c>
      <c r="H9" s="33">
        <f t="shared" si="5"/>
        <v>26.176921220930232</v>
      </c>
      <c r="I9" s="33">
        <f t="shared" si="6"/>
        <v>27.485767281976745</v>
      </c>
      <c r="J9" s="33">
        <f t="shared" si="6"/>
        <v>28.860055646075583</v>
      </c>
      <c r="K9" s="33">
        <f t="shared" si="6"/>
        <v>30.303058428379362</v>
      </c>
      <c r="L9" s="51">
        <f t="shared" si="7"/>
        <v>28.206450644340478</v>
      </c>
      <c r="M9" s="15">
        <f t="shared" si="8"/>
        <v>35.258063305425594</v>
      </c>
      <c r="N9" s="56"/>
      <c r="W9" s="58"/>
    </row>
    <row r="10" spans="1:23" x14ac:dyDescent="0.25">
      <c r="E10" s="7"/>
      <c r="F10" s="7"/>
      <c r="I10" s="11"/>
      <c r="K10" s="15"/>
      <c r="L10" s="15"/>
      <c r="M10" s="15"/>
      <c r="N10" s="15"/>
    </row>
    <row r="11" spans="1:23" x14ac:dyDescent="0.25">
      <c r="A11" t="s">
        <v>35</v>
      </c>
      <c r="E11" s="40"/>
      <c r="F11" s="40"/>
      <c r="I11" s="41"/>
      <c r="J11" s="42"/>
      <c r="K11" s="39"/>
      <c r="O11" s="15"/>
      <c r="P11" s="15"/>
      <c r="Q11" s="15"/>
      <c r="R11" s="15"/>
      <c r="S11" s="15"/>
      <c r="T11" s="15"/>
    </row>
    <row r="12" spans="1:23" x14ac:dyDescent="0.25">
      <c r="A12" t="s">
        <v>34</v>
      </c>
      <c r="E12" s="39"/>
      <c r="F12" s="39"/>
      <c r="I12" s="39"/>
      <c r="J12" s="39"/>
      <c r="K12" s="39"/>
      <c r="O12" s="15"/>
      <c r="P12" s="15"/>
      <c r="Q12" s="15"/>
      <c r="R12" s="15"/>
      <c r="S12" s="15"/>
      <c r="T12" s="15"/>
    </row>
    <row r="13" spans="1:23" x14ac:dyDescent="0.25">
      <c r="A13" t="s">
        <v>30</v>
      </c>
      <c r="E13" s="44">
        <v>0.05</v>
      </c>
      <c r="O13" s="15"/>
      <c r="P13" s="15"/>
      <c r="Q13" s="15"/>
      <c r="R13" s="15"/>
      <c r="S13" s="15"/>
      <c r="T13" s="15"/>
    </row>
    <row r="14" spans="1:23" x14ac:dyDescent="0.25">
      <c r="O14" s="15"/>
      <c r="P14" s="15"/>
      <c r="Q14" s="15"/>
      <c r="R14" s="15"/>
      <c r="S14" s="15"/>
      <c r="T14" s="15"/>
    </row>
    <row r="15" spans="1:23" x14ac:dyDescent="0.25">
      <c r="A15" s="2" t="s">
        <v>2</v>
      </c>
      <c r="B15" s="2"/>
      <c r="C15" s="2"/>
      <c r="D15" s="2"/>
      <c r="E15" s="2"/>
      <c r="F15" s="2"/>
      <c r="G15" s="12">
        <v>2023</v>
      </c>
      <c r="H15" s="13">
        <v>2024</v>
      </c>
      <c r="I15" s="12">
        <v>2025</v>
      </c>
      <c r="J15" s="13">
        <v>2026</v>
      </c>
      <c r="K15" s="12">
        <v>2027</v>
      </c>
      <c r="L15" s="13">
        <v>2028</v>
      </c>
      <c r="M15" s="12">
        <v>2029</v>
      </c>
      <c r="N15" s="14" t="s">
        <v>5</v>
      </c>
      <c r="P15" s="15"/>
      <c r="Q15" s="15"/>
      <c r="R15" s="15"/>
      <c r="S15" s="15"/>
      <c r="T15" s="15"/>
    </row>
    <row r="16" spans="1:23" x14ac:dyDescent="0.25">
      <c r="A16" s="2" t="s">
        <v>3</v>
      </c>
      <c r="B16" s="2"/>
      <c r="C16" s="2"/>
      <c r="D16" s="2"/>
      <c r="E16" s="2"/>
      <c r="F16" s="2"/>
      <c r="G16" s="9"/>
      <c r="H16" s="9"/>
      <c r="I16" s="9"/>
      <c r="J16" s="9"/>
      <c r="K16" s="9"/>
      <c r="L16" s="9"/>
      <c r="M16" s="9"/>
      <c r="N16" s="4">
        <f>SUM(G16:M16)</f>
        <v>0</v>
      </c>
      <c r="O16" s="15"/>
      <c r="P16" s="15"/>
      <c r="Q16" s="15"/>
      <c r="R16" s="15"/>
      <c r="S16" s="15"/>
      <c r="T16" s="15"/>
    </row>
    <row r="17" spans="1:20" ht="15.75" thickBot="1" x14ac:dyDescent="0.3">
      <c r="A17" s="72" t="s">
        <v>38</v>
      </c>
      <c r="O17" s="15"/>
      <c r="P17" s="56"/>
      <c r="Q17" s="56"/>
      <c r="R17" s="15"/>
      <c r="S17" s="15"/>
      <c r="T17" s="15"/>
    </row>
    <row r="18" spans="1:20" ht="15.75" thickBot="1" x14ac:dyDescent="0.3">
      <c r="A18" s="21" t="s">
        <v>0</v>
      </c>
      <c r="B18" s="59"/>
      <c r="C18" s="64" t="s">
        <v>36</v>
      </c>
      <c r="D18" s="67" t="s">
        <v>37</v>
      </c>
      <c r="E18" s="59"/>
      <c r="F18" s="59"/>
      <c r="G18" s="65">
        <f>G15</f>
        <v>2023</v>
      </c>
      <c r="H18" s="49">
        <f>H15</f>
        <v>2024</v>
      </c>
      <c r="I18" s="65">
        <f t="shared" ref="I18:M18" si="9">I15</f>
        <v>2025</v>
      </c>
      <c r="J18" s="49">
        <f t="shared" si="9"/>
        <v>2026</v>
      </c>
      <c r="K18" s="65">
        <f t="shared" si="9"/>
        <v>2027</v>
      </c>
      <c r="L18" s="49">
        <f t="shared" si="9"/>
        <v>2028</v>
      </c>
      <c r="M18" s="65">
        <f t="shared" si="9"/>
        <v>2029</v>
      </c>
      <c r="N18" s="50" t="s">
        <v>4</v>
      </c>
      <c r="O18" s="15"/>
      <c r="P18" s="56"/>
      <c r="Q18" s="56"/>
      <c r="R18" s="15"/>
      <c r="S18" s="15"/>
      <c r="T18" s="15"/>
    </row>
    <row r="19" spans="1:20" x14ac:dyDescent="0.25">
      <c r="A19" s="70"/>
      <c r="B19" s="63">
        <f t="shared" ref="B19:B25" si="10">IF(A19=$A$3,$C$3,IF(A19=$A$4,$C$4,IF(A19=$A$5,$C$5,IF(A19=$A$6,$C$6,IF(A19=$A$7,$C$7,IF(A19=$A$8,$C$8,IF(A19=$A$9,$C$9,0)))))))</f>
        <v>0</v>
      </c>
      <c r="C19" s="66"/>
      <c r="D19" s="63">
        <f t="shared" ref="D19:D25" si="11">C19*40</f>
        <v>0</v>
      </c>
      <c r="E19" s="5"/>
      <c r="F19" s="5"/>
      <c r="G19" s="19">
        <f>$G$16*B19*C19</f>
        <v>0</v>
      </c>
      <c r="H19" s="19">
        <f t="shared" ref="H19:H25" si="12">$H$16*B19*C19*(1+$E$13)</f>
        <v>0</v>
      </c>
      <c r="I19" s="19">
        <f t="shared" ref="I19:I25" si="13">$I$16*B19*C19*(1+$E$13)*(1+$E$13)</f>
        <v>0</v>
      </c>
      <c r="J19" s="19">
        <f t="shared" ref="J19:J25" si="14">$J$16*B19*C19*(1+$E$13)*(1+$E$13)*(1+$E$13)</f>
        <v>0</v>
      </c>
      <c r="K19" s="19">
        <f t="shared" ref="K19:K25" si="15">$K$16*B19*C19*(1+$E$13)*(1+$E$13)*(1+$E$13)*(1+$E$13)</f>
        <v>0</v>
      </c>
      <c r="L19" s="19">
        <f t="shared" ref="L19:L25" si="16">$L$16*B19*C19*(1+$E$13)*(1+$E$13)*(1+$E$13)*(1+$E$13)*(1+$E$13)</f>
        <v>0</v>
      </c>
      <c r="M19" s="19">
        <f t="shared" ref="M19:M25" si="17">$M$16*B19*C19*(1+$E$13)*(1+$E$13)*(1+$E$13)*(1+$E$13)*(1+$E$13)*(1+$E$13)</f>
        <v>0</v>
      </c>
      <c r="N19" s="20">
        <f>SUM(G19:M19)</f>
        <v>0</v>
      </c>
      <c r="P19" s="46"/>
      <c r="Q19" s="46"/>
    </row>
    <row r="20" spans="1:20" x14ac:dyDescent="0.25">
      <c r="A20" s="70"/>
      <c r="B20" s="62">
        <f t="shared" si="10"/>
        <v>0</v>
      </c>
      <c r="C20" s="66"/>
      <c r="D20" s="62">
        <f t="shared" si="11"/>
        <v>0</v>
      </c>
      <c r="E20" s="5"/>
      <c r="F20" s="5"/>
      <c r="G20" s="19">
        <f t="shared" ref="G20:G25" si="18">$G$16*B20*C20</f>
        <v>0</v>
      </c>
      <c r="H20" s="19">
        <f t="shared" si="12"/>
        <v>0</v>
      </c>
      <c r="I20" s="19">
        <f t="shared" si="13"/>
        <v>0</v>
      </c>
      <c r="J20" s="19">
        <f t="shared" si="14"/>
        <v>0</v>
      </c>
      <c r="K20" s="19">
        <f t="shared" si="15"/>
        <v>0</v>
      </c>
      <c r="L20" s="19">
        <f t="shared" si="16"/>
        <v>0</v>
      </c>
      <c r="M20" s="19">
        <f t="shared" si="17"/>
        <v>0</v>
      </c>
      <c r="N20" s="6">
        <f t="shared" ref="N20:N25" si="19">SUM(G20:M20)</f>
        <v>0</v>
      </c>
      <c r="P20" s="46"/>
      <c r="Q20" s="46"/>
    </row>
    <row r="21" spans="1:20" x14ac:dyDescent="0.25">
      <c r="A21" s="70"/>
      <c r="B21" s="62">
        <f t="shared" si="10"/>
        <v>0</v>
      </c>
      <c r="C21" s="66"/>
      <c r="D21" s="62">
        <f t="shared" si="11"/>
        <v>0</v>
      </c>
      <c r="E21" s="5"/>
      <c r="F21" s="5"/>
      <c r="G21" s="19">
        <f t="shared" si="18"/>
        <v>0</v>
      </c>
      <c r="H21" s="19">
        <f t="shared" si="12"/>
        <v>0</v>
      </c>
      <c r="I21" s="19">
        <f t="shared" si="13"/>
        <v>0</v>
      </c>
      <c r="J21" s="19">
        <f t="shared" si="14"/>
        <v>0</v>
      </c>
      <c r="K21" s="19">
        <f t="shared" si="15"/>
        <v>0</v>
      </c>
      <c r="L21" s="19">
        <f t="shared" si="16"/>
        <v>0</v>
      </c>
      <c r="M21" s="19">
        <f t="shared" si="17"/>
        <v>0</v>
      </c>
      <c r="N21" s="6">
        <f t="shared" si="19"/>
        <v>0</v>
      </c>
      <c r="O21" s="17"/>
      <c r="P21" s="46"/>
      <c r="Q21" s="46"/>
    </row>
    <row r="22" spans="1:20" x14ac:dyDescent="0.25">
      <c r="A22" s="70"/>
      <c r="B22" s="62">
        <f t="shared" si="10"/>
        <v>0</v>
      </c>
      <c r="C22" s="66"/>
      <c r="D22" s="62">
        <f t="shared" si="11"/>
        <v>0</v>
      </c>
      <c r="E22" s="5"/>
      <c r="F22" s="5"/>
      <c r="G22" s="19">
        <f t="shared" si="18"/>
        <v>0</v>
      </c>
      <c r="H22" s="19">
        <f t="shared" si="12"/>
        <v>0</v>
      </c>
      <c r="I22" s="19">
        <f t="shared" si="13"/>
        <v>0</v>
      </c>
      <c r="J22" s="19">
        <f t="shared" si="14"/>
        <v>0</v>
      </c>
      <c r="K22" s="19">
        <f t="shared" si="15"/>
        <v>0</v>
      </c>
      <c r="L22" s="19">
        <f t="shared" si="16"/>
        <v>0</v>
      </c>
      <c r="M22" s="19">
        <f t="shared" si="17"/>
        <v>0</v>
      </c>
      <c r="N22" s="6">
        <f t="shared" si="19"/>
        <v>0</v>
      </c>
      <c r="O22" s="17"/>
      <c r="P22" s="46"/>
      <c r="Q22" s="46"/>
    </row>
    <row r="23" spans="1:20" x14ac:dyDescent="0.25">
      <c r="A23" s="70"/>
      <c r="B23" s="62">
        <f t="shared" si="10"/>
        <v>0</v>
      </c>
      <c r="C23" s="66"/>
      <c r="D23" s="62">
        <f t="shared" si="11"/>
        <v>0</v>
      </c>
      <c r="E23" s="5"/>
      <c r="F23" s="5"/>
      <c r="G23" s="19">
        <f t="shared" si="18"/>
        <v>0</v>
      </c>
      <c r="H23" s="19">
        <f t="shared" si="12"/>
        <v>0</v>
      </c>
      <c r="I23" s="19">
        <f t="shared" si="13"/>
        <v>0</v>
      </c>
      <c r="J23" s="19">
        <f t="shared" si="14"/>
        <v>0</v>
      </c>
      <c r="K23" s="19">
        <f t="shared" si="15"/>
        <v>0</v>
      </c>
      <c r="L23" s="19">
        <f t="shared" si="16"/>
        <v>0</v>
      </c>
      <c r="M23" s="19">
        <f t="shared" si="17"/>
        <v>0</v>
      </c>
      <c r="N23" s="6">
        <f t="shared" si="19"/>
        <v>0</v>
      </c>
      <c r="O23" s="17"/>
      <c r="P23" s="46"/>
      <c r="Q23" s="46"/>
    </row>
    <row r="24" spans="1:20" x14ac:dyDescent="0.25">
      <c r="A24" s="70"/>
      <c r="B24" s="62">
        <f t="shared" si="10"/>
        <v>0</v>
      </c>
      <c r="C24" s="66"/>
      <c r="D24" s="62">
        <f t="shared" si="11"/>
        <v>0</v>
      </c>
      <c r="E24" s="5"/>
      <c r="F24" s="5"/>
      <c r="G24" s="19">
        <f t="shared" si="18"/>
        <v>0</v>
      </c>
      <c r="H24" s="19">
        <f t="shared" si="12"/>
        <v>0</v>
      </c>
      <c r="I24" s="19">
        <f t="shared" si="13"/>
        <v>0</v>
      </c>
      <c r="J24" s="19">
        <f t="shared" si="14"/>
        <v>0</v>
      </c>
      <c r="K24" s="19">
        <f t="shared" si="15"/>
        <v>0</v>
      </c>
      <c r="L24" s="19">
        <f t="shared" si="16"/>
        <v>0</v>
      </c>
      <c r="M24" s="19">
        <f t="shared" si="17"/>
        <v>0</v>
      </c>
      <c r="N24" s="6">
        <f t="shared" si="19"/>
        <v>0</v>
      </c>
      <c r="O24" s="17"/>
      <c r="P24" s="46"/>
      <c r="Q24" s="46"/>
    </row>
    <row r="25" spans="1:20" ht="15.75" thickBot="1" x14ac:dyDescent="0.3">
      <c r="A25" s="71"/>
      <c r="B25" s="68">
        <f t="shared" si="10"/>
        <v>0</v>
      </c>
      <c r="C25" s="66"/>
      <c r="D25" s="68">
        <f t="shared" si="11"/>
        <v>0</v>
      </c>
      <c r="E25" s="5"/>
      <c r="F25" s="5"/>
      <c r="G25" s="19">
        <f t="shared" si="18"/>
        <v>0</v>
      </c>
      <c r="H25" s="19">
        <f t="shared" si="12"/>
        <v>0</v>
      </c>
      <c r="I25" s="19">
        <f t="shared" si="13"/>
        <v>0</v>
      </c>
      <c r="J25" s="19">
        <f t="shared" si="14"/>
        <v>0</v>
      </c>
      <c r="K25" s="19">
        <f t="shared" si="15"/>
        <v>0</v>
      </c>
      <c r="L25" s="19">
        <f t="shared" si="16"/>
        <v>0</v>
      </c>
      <c r="M25" s="19">
        <f t="shared" si="17"/>
        <v>0</v>
      </c>
      <c r="N25" s="69">
        <f t="shared" si="19"/>
        <v>0</v>
      </c>
      <c r="O25" s="17"/>
    </row>
    <row r="26" spans="1:20" ht="15.75" thickBot="1" x14ac:dyDescent="0.3">
      <c r="A26" s="29" t="s">
        <v>20</v>
      </c>
      <c r="B26" s="60"/>
      <c r="C26" s="60"/>
      <c r="D26" s="60"/>
      <c r="E26" s="60"/>
      <c r="F26" s="60"/>
      <c r="G26" s="30">
        <f>SUM(G19:G25)</f>
        <v>0</v>
      </c>
      <c r="H26" s="30">
        <f>SUM(H19:H25)</f>
        <v>0</v>
      </c>
      <c r="I26" s="30">
        <f t="shared" ref="I26:J26" si="20">SUM(I19:I25)</f>
        <v>0</v>
      </c>
      <c r="J26" s="30">
        <f t="shared" si="20"/>
        <v>0</v>
      </c>
      <c r="K26" s="30">
        <f>SUM(K19:K25)</f>
        <v>0</v>
      </c>
      <c r="L26" s="30">
        <f>SUM(L19:L25)</f>
        <v>0</v>
      </c>
      <c r="M26" s="30">
        <f>SUM(M19:M25)</f>
        <v>0</v>
      </c>
      <c r="N26" s="31">
        <f>SUM(N19:N25)</f>
        <v>0</v>
      </c>
      <c r="O26" s="17"/>
    </row>
    <row r="28" spans="1:20" x14ac:dyDescent="0.25">
      <c r="A28" t="s">
        <v>21</v>
      </c>
      <c r="G28" s="45">
        <v>0.25</v>
      </c>
      <c r="H28" s="46"/>
      <c r="I28" s="46"/>
      <c r="J28" s="46"/>
      <c r="K28" s="46"/>
      <c r="N28" s="36"/>
    </row>
    <row r="29" spans="1:20" ht="15.75" thickBot="1" x14ac:dyDescent="0.3"/>
    <row r="30" spans="1:20" ht="15.75" thickBot="1" x14ac:dyDescent="0.3">
      <c r="A30" s="21" t="s">
        <v>18</v>
      </c>
      <c r="B30" s="59"/>
      <c r="C30" s="59"/>
      <c r="D30" s="59"/>
      <c r="E30" s="59"/>
      <c r="F30" s="59"/>
      <c r="G30" s="48">
        <f t="shared" ref="G30:M30" si="21">G15</f>
        <v>2023</v>
      </c>
      <c r="H30" s="49">
        <f t="shared" si="21"/>
        <v>2024</v>
      </c>
      <c r="I30" s="48">
        <f t="shared" si="21"/>
        <v>2025</v>
      </c>
      <c r="J30" s="49">
        <f t="shared" si="21"/>
        <v>2026</v>
      </c>
      <c r="K30" s="48">
        <f t="shared" si="21"/>
        <v>2027</v>
      </c>
      <c r="L30" s="49">
        <f t="shared" si="21"/>
        <v>2028</v>
      </c>
      <c r="M30" s="48">
        <f t="shared" si="21"/>
        <v>2029</v>
      </c>
      <c r="N30" s="35" t="s">
        <v>4</v>
      </c>
    </row>
    <row r="31" spans="1:20" x14ac:dyDescent="0.25">
      <c r="A31" s="18" t="s">
        <v>12</v>
      </c>
      <c r="B31" s="5"/>
      <c r="C31" s="5"/>
      <c r="D31" s="5"/>
      <c r="E31" s="5"/>
      <c r="F31" s="5"/>
      <c r="G31" s="19">
        <f>G26</f>
        <v>0</v>
      </c>
      <c r="H31" s="19">
        <f t="shared" ref="H31:M31" si="22">H26</f>
        <v>0</v>
      </c>
      <c r="I31" s="19">
        <f t="shared" si="22"/>
        <v>0</v>
      </c>
      <c r="J31" s="19">
        <f t="shared" si="22"/>
        <v>0</v>
      </c>
      <c r="K31" s="19">
        <f>K26</f>
        <v>0</v>
      </c>
      <c r="L31" s="19">
        <f t="shared" si="22"/>
        <v>0</v>
      </c>
      <c r="M31" s="19">
        <f t="shared" si="22"/>
        <v>0</v>
      </c>
      <c r="N31" s="20">
        <f>SUM(G31:M31)</f>
        <v>0</v>
      </c>
    </row>
    <row r="32" spans="1:20" x14ac:dyDescent="0.25">
      <c r="A32" s="2" t="s">
        <v>13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19"/>
      <c r="M32" s="19"/>
      <c r="N32" s="20">
        <f t="shared" ref="N32:N36" si="23">SUM(G32:M32)</f>
        <v>0</v>
      </c>
    </row>
    <row r="33" spans="1:14" x14ac:dyDescent="0.25">
      <c r="A33" s="2" t="s">
        <v>14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19"/>
      <c r="M33" s="19"/>
      <c r="N33" s="20">
        <f t="shared" si="23"/>
        <v>0</v>
      </c>
    </row>
    <row r="34" spans="1:14" x14ac:dyDescent="0.25">
      <c r="A34" s="2" t="s">
        <v>15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19"/>
      <c r="M34" s="19"/>
      <c r="N34" s="20">
        <f t="shared" si="23"/>
        <v>0</v>
      </c>
    </row>
    <row r="35" spans="1:14" x14ac:dyDescent="0.25">
      <c r="A35" s="2" t="s">
        <v>16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19"/>
      <c r="M35" s="19"/>
      <c r="N35" s="20">
        <f t="shared" si="23"/>
        <v>0</v>
      </c>
    </row>
    <row r="36" spans="1:14" ht="15.75" thickBot="1" x14ac:dyDescent="0.3">
      <c r="A36" s="18" t="s">
        <v>11</v>
      </c>
      <c r="B36" s="5"/>
      <c r="C36" s="5"/>
      <c r="D36" s="5"/>
      <c r="E36" s="5"/>
      <c r="F36" s="5"/>
      <c r="G36" s="22"/>
      <c r="H36" s="22"/>
      <c r="I36" s="22"/>
      <c r="J36" s="22"/>
      <c r="K36" s="22"/>
      <c r="L36" s="27"/>
      <c r="M36" s="27"/>
      <c r="N36" s="20">
        <f t="shared" si="23"/>
        <v>0</v>
      </c>
    </row>
    <row r="37" spans="1:14" ht="15.75" thickBot="1" x14ac:dyDescent="0.3">
      <c r="A37" s="23" t="s">
        <v>17</v>
      </c>
      <c r="B37" s="61"/>
      <c r="C37" s="61"/>
      <c r="D37" s="61"/>
      <c r="E37" s="61"/>
      <c r="F37" s="61"/>
      <c r="G37" s="24">
        <f>SUM(G31:G36)</f>
        <v>0</v>
      </c>
      <c r="H37" s="24">
        <f t="shared" ref="H37:M37" si="24">SUM(H31:H36)</f>
        <v>0</v>
      </c>
      <c r="I37" s="24">
        <f t="shared" si="24"/>
        <v>0</v>
      </c>
      <c r="J37" s="24">
        <f>SUM(J31:J36)</f>
        <v>0</v>
      </c>
      <c r="K37" s="24">
        <f t="shared" si="24"/>
        <v>0</v>
      </c>
      <c r="L37" s="24">
        <f t="shared" si="24"/>
        <v>0</v>
      </c>
      <c r="M37" s="24">
        <f t="shared" si="24"/>
        <v>0</v>
      </c>
      <c r="N37" s="25">
        <f>SUM(N31:N36)</f>
        <v>0</v>
      </c>
    </row>
    <row r="38" spans="1:14" ht="15.75" thickBot="1" x14ac:dyDescent="0.3">
      <c r="A38" s="26" t="s">
        <v>19</v>
      </c>
      <c r="B38" s="26"/>
      <c r="C38" s="26"/>
      <c r="D38" s="26"/>
      <c r="E38" s="26"/>
      <c r="F38" s="26"/>
      <c r="G38" s="27">
        <f>G37*$G$28</f>
        <v>0</v>
      </c>
      <c r="H38" s="27">
        <f>H37*$G$28</f>
        <v>0</v>
      </c>
      <c r="I38" s="27">
        <f t="shared" ref="I38:M38" si="25">I37*$G$28</f>
        <v>0</v>
      </c>
      <c r="J38" s="27">
        <f t="shared" si="25"/>
        <v>0</v>
      </c>
      <c r="K38" s="27">
        <f t="shared" si="25"/>
        <v>0</v>
      </c>
      <c r="L38" s="27">
        <f t="shared" si="25"/>
        <v>0</v>
      </c>
      <c r="M38" s="27">
        <f t="shared" si="25"/>
        <v>0</v>
      </c>
      <c r="N38" s="28">
        <f>SUM(G38:M38)</f>
        <v>0</v>
      </c>
    </row>
    <row r="39" spans="1:14" ht="15.75" thickBot="1" x14ac:dyDescent="0.3">
      <c r="A39" s="29" t="s">
        <v>4</v>
      </c>
      <c r="B39" s="60"/>
      <c r="C39" s="60"/>
      <c r="D39" s="60"/>
      <c r="E39" s="60"/>
      <c r="F39" s="60"/>
      <c r="G39" s="30">
        <f>SUM(G37:G38)</f>
        <v>0</v>
      </c>
      <c r="H39" s="30">
        <f>SUM(H37:H38)</f>
        <v>0</v>
      </c>
      <c r="I39" s="30">
        <f t="shared" ref="I39:M39" si="26">SUM(I37:I38)</f>
        <v>0</v>
      </c>
      <c r="J39" s="30">
        <f t="shared" si="26"/>
        <v>0</v>
      </c>
      <c r="K39" s="30">
        <f t="shared" si="26"/>
        <v>0</v>
      </c>
      <c r="L39" s="30">
        <f t="shared" si="26"/>
        <v>0</v>
      </c>
      <c r="M39" s="30">
        <f t="shared" si="26"/>
        <v>0</v>
      </c>
      <c r="N39" s="30">
        <f>SUM(N37:N38)</f>
        <v>0</v>
      </c>
    </row>
    <row r="46" spans="1:14" hidden="1" x14ac:dyDescent="0.25">
      <c r="A46" t="s">
        <v>27</v>
      </c>
      <c r="J46" t="s">
        <v>28</v>
      </c>
    </row>
    <row r="47" spans="1:14" hidden="1" x14ac:dyDescent="0.25">
      <c r="A47" t="s">
        <v>24</v>
      </c>
      <c r="J47">
        <v>0</v>
      </c>
      <c r="K47" s="1"/>
    </row>
    <row r="48" spans="1:14" hidden="1" x14ac:dyDescent="0.25">
      <c r="A48" t="s">
        <v>25</v>
      </c>
      <c r="J48">
        <f>42.5%*6/17</f>
        <v>0.15</v>
      </c>
      <c r="K48" s="1"/>
    </row>
    <row r="49" spans="1:11" ht="128.25" hidden="1" x14ac:dyDescent="0.25">
      <c r="A49" t="s">
        <v>26</v>
      </c>
      <c r="J49" s="1">
        <v>0.3</v>
      </c>
      <c r="K49" s="1"/>
    </row>
  </sheetData>
  <mergeCells count="1">
    <mergeCell ref="G1:L1"/>
  </mergeCells>
  <dataValidations count="1">
    <dataValidation type="list" allowBlank="1" showInputMessage="1" showErrorMessage="1" sqref="A19:A25">
      <formula1>$A$3:$A$9</formula1>
    </dataValidation>
  </dataValidations>
  <pageMargins left="0.70866141732283472" right="0.70866141732283472" top="0.78740157480314965" bottom="0.78740157480314965" header="0.31496062992125984" footer="0.31496062992125984"/>
  <pageSetup paperSize="9" scale="60" orientation="landscape" r:id="rId1"/>
  <ignoredErrors>
    <ignoredError sqref="N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zinnerl4</dc:creator>
  <cp:lastModifiedBy>Thanu Thiengthepvongsa</cp:lastModifiedBy>
  <cp:lastPrinted>2014-10-06T12:09:41Z</cp:lastPrinted>
  <dcterms:created xsi:type="dcterms:W3CDTF">2012-01-27T10:55:50Z</dcterms:created>
  <dcterms:modified xsi:type="dcterms:W3CDTF">2023-01-11T08:13:51Z</dcterms:modified>
</cp:coreProperties>
</file>